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25" activeTab="2"/>
  </bookViews>
  <sheets>
    <sheet name="Deuda Pública (2)" sheetId="1" r:id="rId1"/>
    <sheet name="1-Gastos (2)" sheetId="2" r:id="rId2"/>
    <sheet name="2-Asignación Nac. (2)" sheetId="3" r:id="rId3"/>
  </sheets>
  <definedNames/>
  <calcPr fullCalcOnLoad="1"/>
</workbook>
</file>

<file path=xl/sharedStrings.xml><?xml version="1.0" encoding="utf-8"?>
<sst xmlns="http://schemas.openxmlformats.org/spreadsheetml/2006/main" count="76" uniqueCount="43">
  <si>
    <t>Policía</t>
  </si>
  <si>
    <t>Estado</t>
  </si>
  <si>
    <t>Año</t>
  </si>
  <si>
    <t>Gasto Extraordinario</t>
  </si>
  <si>
    <t>Gasto Recaudación</t>
  </si>
  <si>
    <t>Obras Públicas</t>
  </si>
  <si>
    <t>%</t>
  </si>
  <si>
    <t>Pesos</t>
  </si>
  <si>
    <t>Instrucción Pública</t>
  </si>
  <si>
    <t>Inundados</t>
  </si>
  <si>
    <t>Total</t>
  </si>
  <si>
    <t>Ingresos Totales</t>
  </si>
  <si>
    <t>Guarnición</t>
  </si>
  <si>
    <t>otros</t>
  </si>
  <si>
    <t>Marco Avellaneda</t>
  </si>
  <si>
    <t>Deuda Pública</t>
  </si>
  <si>
    <t>Bco. Nacional</t>
  </si>
  <si>
    <t>Bco. San Juan</t>
  </si>
  <si>
    <t>pesos</t>
  </si>
  <si>
    <t>Empréstitos particulares</t>
  </si>
  <si>
    <t>A partir de 1877 se adoptó como moneda el peso fuerte. Se trabaja con la equivalencia: 1$bol = 1.32 $F</t>
  </si>
  <si>
    <t>Total de Gastos</t>
  </si>
  <si>
    <t>Asignaciones del gobierno nacional (pesos bolivianos)</t>
  </si>
  <si>
    <t>1$F = 1.32 $b</t>
  </si>
  <si>
    <t>Estructura del gasto público ejecutado. Tucumán (pesos bolivianos)</t>
  </si>
  <si>
    <t>Subsidio Nacional</t>
  </si>
  <si>
    <t>Subvención educación primaria</t>
  </si>
  <si>
    <t>Eusebio Machaín</t>
  </si>
  <si>
    <t>Eudoro Avellaneda</t>
  </si>
  <si>
    <t>Ángel Mendez</t>
  </si>
  <si>
    <t>Deuda Provincial</t>
  </si>
  <si>
    <t>Empréstitos Particulares</t>
  </si>
  <si>
    <t>Banco Nacional</t>
  </si>
  <si>
    <t>TOTALES</t>
  </si>
  <si>
    <t>Banco de San Juan</t>
  </si>
  <si>
    <t>l</t>
  </si>
  <si>
    <t>B. PAGADO</t>
  </si>
  <si>
    <t>A. COBRADO</t>
  </si>
  <si>
    <t>Cuadro 1 Cuenta de Inversión de Tucumán</t>
  </si>
  <si>
    <t>no enviado</t>
  </si>
  <si>
    <t>no recibida</t>
  </si>
  <si>
    <t>Cuadro 2. Deuda Pública de Tucumán (pesos bolivianos)</t>
  </si>
  <si>
    <t>Cuadro 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</si>
</sst>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[$$-2C0A]\ 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172" fontId="0" fillId="33" borderId="0" xfId="0" applyNumberFormat="1" applyFill="1" applyAlignment="1">
      <alignment vertical="center"/>
    </xf>
    <xf numFmtId="1" fontId="0" fillId="33" borderId="0" xfId="0" applyNumberFormat="1" applyFill="1" applyAlignment="1">
      <alignment vertical="center"/>
    </xf>
    <xf numFmtId="1" fontId="2" fillId="33" borderId="0" xfId="0" applyNumberFormat="1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3" fontId="0" fillId="33" borderId="0" xfId="0" applyNumberFormat="1" applyFill="1" applyAlignment="1">
      <alignment vertical="center"/>
    </xf>
    <xf numFmtId="172" fontId="0" fillId="33" borderId="0" xfId="0" applyNumberForma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vertical="center"/>
    </xf>
    <xf numFmtId="172" fontId="0" fillId="33" borderId="10" xfId="0" applyNumberFormat="1" applyFill="1" applyBorder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3" fontId="0" fillId="33" borderId="12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right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2" fillId="33" borderId="0" xfId="0" applyNumberFormat="1" applyFont="1" applyFill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33" borderId="15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horizontal="right" vertical="center" wrapText="1"/>
    </xf>
    <xf numFmtId="172" fontId="0" fillId="33" borderId="0" xfId="0" applyNumberFormat="1" applyFill="1" applyAlignment="1">
      <alignment horizontal="right" vertical="center"/>
    </xf>
    <xf numFmtId="172" fontId="6" fillId="33" borderId="1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" fontId="0" fillId="33" borderId="13" xfId="0" applyNumberForma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72" fontId="0" fillId="33" borderId="13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3" fontId="0" fillId="34" borderId="0" xfId="0" applyNumberFormat="1" applyFill="1" applyAlignment="1">
      <alignment vertical="center" wrapText="1"/>
    </xf>
    <xf numFmtId="0" fontId="0" fillId="34" borderId="0" xfId="0" applyFill="1" applyAlignment="1">
      <alignment vertical="center" wrapText="1"/>
    </xf>
    <xf numFmtId="3" fontId="44" fillId="34" borderId="0" xfId="0" applyNumberFormat="1" applyFont="1" applyFill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3" fontId="44" fillId="34" borderId="10" xfId="0" applyNumberFormat="1" applyFont="1" applyFill="1" applyBorder="1" applyAlignment="1">
      <alignment vertical="center" wrapText="1"/>
    </xf>
    <xf numFmtId="3" fontId="0" fillId="35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0" fillId="35" borderId="10" xfId="0" applyNumberFormat="1" applyFill="1" applyBorder="1" applyAlignment="1">
      <alignment vertical="center" wrapText="1"/>
    </xf>
    <xf numFmtId="172" fontId="0" fillId="33" borderId="0" xfId="0" applyNumberFormat="1" applyFill="1" applyAlignment="1">
      <alignment vertical="center" wrapText="1"/>
    </xf>
    <xf numFmtId="172" fontId="2" fillId="33" borderId="0" xfId="0" applyNumberFormat="1" applyFont="1" applyFill="1" applyAlignment="1">
      <alignment vertical="center" wrapText="1"/>
    </xf>
    <xf numFmtId="3" fontId="0" fillId="34" borderId="10" xfId="0" applyNumberForma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3" borderId="21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7"/>
  <sheetViews>
    <sheetView zoomScalePageLayoutView="0" workbookViewId="0" topLeftCell="A1">
      <selection activeCell="B2" sqref="B2:S2"/>
    </sheetView>
  </sheetViews>
  <sheetFormatPr defaultColWidth="15.7109375" defaultRowHeight="21.75" customHeight="1"/>
  <cols>
    <col min="1" max="1" width="0.9921875" style="56" customWidth="1"/>
    <col min="2" max="2" width="6.421875" style="54" customWidth="1"/>
    <col min="3" max="9" width="11.7109375" style="55" customWidth="1"/>
    <col min="10" max="10" width="1.7109375" style="55" customWidth="1"/>
    <col min="11" max="19" width="11.7109375" style="55" customWidth="1"/>
    <col min="20" max="16384" width="15.7109375" style="56" customWidth="1"/>
  </cols>
  <sheetData>
    <row r="1" ht="7.5" customHeight="1"/>
    <row r="2" spans="2:19" ht="21.75" customHeight="1">
      <c r="B2" s="78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ht="6" customHeight="1"/>
    <row r="4" spans="2:19" s="58" customFormat="1" ht="21.75" customHeight="1">
      <c r="B4" s="79"/>
      <c r="C4" s="81" t="s">
        <v>37</v>
      </c>
      <c r="D4" s="81"/>
      <c r="E4" s="81"/>
      <c r="F4" s="81"/>
      <c r="G4" s="81"/>
      <c r="H4" s="81"/>
      <c r="I4" s="81"/>
      <c r="J4" s="57"/>
      <c r="K4" s="81" t="s">
        <v>36</v>
      </c>
      <c r="L4" s="81"/>
      <c r="M4" s="81"/>
      <c r="N4" s="81"/>
      <c r="O4" s="81"/>
      <c r="P4" s="81"/>
      <c r="Q4" s="81"/>
      <c r="R4" s="81"/>
      <c r="S4" s="81"/>
    </row>
    <row r="5" spans="2:19" s="58" customFormat="1" ht="42" customHeight="1">
      <c r="B5" s="80"/>
      <c r="C5" s="59" t="s">
        <v>27</v>
      </c>
      <c r="D5" s="59" t="s">
        <v>28</v>
      </c>
      <c r="E5" s="59" t="s">
        <v>14</v>
      </c>
      <c r="F5" s="59" t="s">
        <v>34</v>
      </c>
      <c r="G5" s="59" t="s">
        <v>32</v>
      </c>
      <c r="H5" s="59" t="s">
        <v>31</v>
      </c>
      <c r="I5" s="62" t="s">
        <v>33</v>
      </c>
      <c r="J5" s="57"/>
      <c r="K5" s="59" t="s">
        <v>27</v>
      </c>
      <c r="L5" s="59" t="s">
        <v>28</v>
      </c>
      <c r="M5" s="59" t="s">
        <v>14</v>
      </c>
      <c r="N5" s="69" t="s">
        <v>29</v>
      </c>
      <c r="O5" s="59" t="s">
        <v>34</v>
      </c>
      <c r="P5" s="59" t="s">
        <v>32</v>
      </c>
      <c r="Q5" s="59" t="s">
        <v>31</v>
      </c>
      <c r="R5" s="59" t="s">
        <v>30</v>
      </c>
      <c r="S5" s="59" t="s">
        <v>33</v>
      </c>
    </row>
    <row r="6" spans="2:19" ht="21.75" customHeight="1">
      <c r="B6" s="60">
        <v>1870</v>
      </c>
      <c r="C6" s="61"/>
      <c r="D6" s="61"/>
      <c r="E6" s="61"/>
      <c r="F6" s="61"/>
      <c r="G6" s="61"/>
      <c r="H6" s="61"/>
      <c r="I6" s="63"/>
      <c r="K6" s="61"/>
      <c r="L6" s="61"/>
      <c r="M6" s="66"/>
      <c r="N6" s="61">
        <v>3832</v>
      </c>
      <c r="O6" s="61"/>
      <c r="P6" s="61"/>
      <c r="Q6" s="61"/>
      <c r="R6" s="61"/>
      <c r="S6" s="64">
        <f>SUM(K6:R6)</f>
        <v>3832</v>
      </c>
    </row>
    <row r="7" spans="2:19" ht="21.75" customHeight="1">
      <c r="B7" s="60">
        <v>1871</v>
      </c>
      <c r="C7" s="73">
        <v>7910</v>
      </c>
      <c r="D7" s="73">
        <v>4200</v>
      </c>
      <c r="E7" s="61"/>
      <c r="F7" s="61"/>
      <c r="G7" s="61"/>
      <c r="H7" s="61"/>
      <c r="I7" s="64">
        <f>SUM(C7:H7)</f>
        <v>12110</v>
      </c>
      <c r="K7" s="61">
        <v>2363</v>
      </c>
      <c r="L7" s="61"/>
      <c r="M7" s="66"/>
      <c r="N7" s="61"/>
      <c r="O7" s="61"/>
      <c r="P7" s="61"/>
      <c r="Q7" s="61"/>
      <c r="R7" s="61">
        <v>3144</v>
      </c>
      <c r="S7" s="64">
        <f aca="true" t="shared" si="0" ref="S7:S13">SUM(K7:R7)</f>
        <v>5507</v>
      </c>
    </row>
    <row r="8" spans="2:19" ht="21.75" customHeight="1">
      <c r="B8" s="60">
        <v>1872</v>
      </c>
      <c r="C8" s="61">
        <v>201</v>
      </c>
      <c r="D8" s="61"/>
      <c r="E8" s="61">
        <v>4649</v>
      </c>
      <c r="F8" s="61">
        <v>10780</v>
      </c>
      <c r="G8" s="61"/>
      <c r="H8" s="61"/>
      <c r="I8" s="64">
        <f aca="true" t="shared" si="1" ref="I8:I13">SUM(C8:H8)</f>
        <v>15630</v>
      </c>
      <c r="K8" s="73">
        <v>7910</v>
      </c>
      <c r="L8" s="73">
        <v>4200</v>
      </c>
      <c r="M8" s="66"/>
      <c r="N8" s="61">
        <v>3733</v>
      </c>
      <c r="O8" s="61"/>
      <c r="P8" s="61"/>
      <c r="Q8" s="61"/>
      <c r="R8" s="61"/>
      <c r="S8" s="64">
        <f>SUM(K8:R8)</f>
        <v>15843</v>
      </c>
    </row>
    <row r="9" spans="2:19" ht="21.75" customHeight="1">
      <c r="B9" s="60">
        <v>1873</v>
      </c>
      <c r="C9" s="61">
        <v>19579</v>
      </c>
      <c r="D9" s="61"/>
      <c r="E9" s="61"/>
      <c r="F9" s="61">
        <v>71877</v>
      </c>
      <c r="G9" s="61"/>
      <c r="H9" s="61"/>
      <c r="I9" s="64">
        <f t="shared" si="1"/>
        <v>91456</v>
      </c>
      <c r="K9" s="61">
        <v>15375</v>
      </c>
      <c r="L9" s="61"/>
      <c r="M9" s="66">
        <v>1064</v>
      </c>
      <c r="N9" s="61"/>
      <c r="O9" s="61">
        <v>61123</v>
      </c>
      <c r="P9" s="61"/>
      <c r="Q9" s="61"/>
      <c r="R9" s="61"/>
      <c r="S9" s="64">
        <f t="shared" si="0"/>
        <v>77562</v>
      </c>
    </row>
    <row r="10" spans="2:19" ht="21.75" customHeight="1">
      <c r="B10" s="60">
        <v>1874</v>
      </c>
      <c r="C10" s="66">
        <v>18706</v>
      </c>
      <c r="D10" s="61"/>
      <c r="E10" s="61"/>
      <c r="F10" s="61">
        <v>52882</v>
      </c>
      <c r="G10" s="61"/>
      <c r="H10" s="73">
        <v>6192</v>
      </c>
      <c r="I10" s="64">
        <f t="shared" si="1"/>
        <v>77780</v>
      </c>
      <c r="K10" s="61"/>
      <c r="L10" s="61"/>
      <c r="M10" s="66"/>
      <c r="N10" s="61"/>
      <c r="O10" s="61">
        <v>61470</v>
      </c>
      <c r="P10" s="61"/>
      <c r="Q10" s="73">
        <v>6317</v>
      </c>
      <c r="R10" s="61"/>
      <c r="S10" s="64">
        <f t="shared" si="0"/>
        <v>67787</v>
      </c>
    </row>
    <row r="11" spans="2:19" ht="21.75" customHeight="1">
      <c r="B11" s="60">
        <v>1876</v>
      </c>
      <c r="C11" s="66">
        <v>8742</v>
      </c>
      <c r="D11" s="66"/>
      <c r="E11" s="66">
        <v>5382</v>
      </c>
      <c r="F11" s="66">
        <v>68420</v>
      </c>
      <c r="G11" s="66"/>
      <c r="H11" s="61">
        <v>12595</v>
      </c>
      <c r="I11" s="64">
        <f t="shared" si="1"/>
        <v>95139</v>
      </c>
      <c r="K11" s="61"/>
      <c r="L11" s="61"/>
      <c r="M11" s="66"/>
      <c r="N11" s="61"/>
      <c r="O11" s="61">
        <v>67768</v>
      </c>
      <c r="P11" s="61"/>
      <c r="Q11" s="61">
        <v>1784</v>
      </c>
      <c r="R11" s="61"/>
      <c r="S11" s="64">
        <f t="shared" si="0"/>
        <v>69552</v>
      </c>
    </row>
    <row r="12" spans="2:19" ht="21.75" customHeight="1">
      <c r="B12" s="60">
        <v>1877</v>
      </c>
      <c r="C12" s="66"/>
      <c r="D12" s="66"/>
      <c r="E12" s="66">
        <f>7774*1.32</f>
        <v>10261.68</v>
      </c>
      <c r="F12" s="61">
        <f>1000*1.32</f>
        <v>1320</v>
      </c>
      <c r="G12" s="61">
        <f>29022*1.32</f>
        <v>38309.04</v>
      </c>
      <c r="H12" s="61"/>
      <c r="I12" s="64">
        <f t="shared" si="1"/>
        <v>49890.72</v>
      </c>
      <c r="K12" s="61"/>
      <c r="L12" s="61"/>
      <c r="M12" s="66">
        <f>766*1.32</f>
        <v>1011.12</v>
      </c>
      <c r="N12" s="61"/>
      <c r="O12" s="61">
        <v>19735</v>
      </c>
      <c r="P12" s="61">
        <v>17581</v>
      </c>
      <c r="Q12" s="61">
        <v>611</v>
      </c>
      <c r="R12" s="61"/>
      <c r="S12" s="64">
        <f t="shared" si="0"/>
        <v>38938.119999999995</v>
      </c>
    </row>
    <row r="13" spans="2:19" ht="21.75" customHeight="1">
      <c r="B13" s="60">
        <v>1979</v>
      </c>
      <c r="C13" s="66"/>
      <c r="D13" s="66"/>
      <c r="E13" s="66">
        <f>1660*1.32</f>
        <v>2191.2000000000003</v>
      </c>
      <c r="F13" s="61">
        <f>14224*1.32</f>
        <v>18775.68</v>
      </c>
      <c r="G13" s="61">
        <f>9610*1.32</f>
        <v>12685.2</v>
      </c>
      <c r="H13" s="61"/>
      <c r="I13" s="64">
        <f t="shared" si="1"/>
        <v>33652.08</v>
      </c>
      <c r="K13" s="61"/>
      <c r="L13" s="61"/>
      <c r="M13" s="66">
        <f>307*1.32</f>
        <v>405.24</v>
      </c>
      <c r="N13" s="61"/>
      <c r="O13" s="61">
        <v>18728</v>
      </c>
      <c r="P13" s="61">
        <v>21560</v>
      </c>
      <c r="Q13" s="61">
        <v>968</v>
      </c>
      <c r="R13" s="61"/>
      <c r="S13" s="64">
        <f t="shared" si="0"/>
        <v>41661.240000000005</v>
      </c>
    </row>
    <row r="14" spans="3:19" ht="21.75" customHeight="1">
      <c r="C14" s="64">
        <f aca="true" t="shared" si="2" ref="C14:I14">SUM(C7:C13)</f>
        <v>55138</v>
      </c>
      <c r="D14" s="64">
        <f t="shared" si="2"/>
        <v>4200</v>
      </c>
      <c r="E14" s="64">
        <f t="shared" si="2"/>
        <v>22483.88</v>
      </c>
      <c r="F14" s="67">
        <f t="shared" si="2"/>
        <v>224054.68</v>
      </c>
      <c r="G14" s="67">
        <f t="shared" si="2"/>
        <v>50994.240000000005</v>
      </c>
      <c r="H14" s="67">
        <f t="shared" si="2"/>
        <v>18787</v>
      </c>
      <c r="I14" s="67">
        <f t="shared" si="2"/>
        <v>375657.8</v>
      </c>
      <c r="J14" s="68"/>
      <c r="K14" s="67">
        <f aca="true" t="shared" si="3" ref="K14:S14">SUM(K6:K13)</f>
        <v>25648</v>
      </c>
      <c r="L14" s="67">
        <f t="shared" si="3"/>
        <v>4200</v>
      </c>
      <c r="M14" s="67">
        <f t="shared" si="3"/>
        <v>2480.3599999999997</v>
      </c>
      <c r="N14" s="67">
        <f t="shared" si="3"/>
        <v>7565</v>
      </c>
      <c r="O14" s="67">
        <f t="shared" si="3"/>
        <v>228824</v>
      </c>
      <c r="P14" s="67">
        <f t="shared" si="3"/>
        <v>39141</v>
      </c>
      <c r="Q14" s="64">
        <f t="shared" si="3"/>
        <v>9680</v>
      </c>
      <c r="R14" s="64">
        <f t="shared" si="3"/>
        <v>3144</v>
      </c>
      <c r="S14" s="64">
        <f t="shared" si="3"/>
        <v>320682.36</v>
      </c>
    </row>
    <row r="17" ht="21.75" customHeight="1">
      <c r="L17" s="55" t="s">
        <v>35</v>
      </c>
    </row>
  </sheetData>
  <sheetProtection/>
  <mergeCells count="4">
    <mergeCell ref="B2:S2"/>
    <mergeCell ref="B4:B5"/>
    <mergeCell ref="C4:I4"/>
    <mergeCell ref="K4:S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9"/>
  <sheetViews>
    <sheetView zoomScalePageLayoutView="0" workbookViewId="0" topLeftCell="A1">
      <pane xSplit="2" ySplit="6" topLeftCell="E10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L18" sqref="L18"/>
    </sheetView>
  </sheetViews>
  <sheetFormatPr defaultColWidth="11.421875" defaultRowHeight="15"/>
  <cols>
    <col min="1" max="1" width="0.85546875" style="4" customWidth="1"/>
    <col min="2" max="2" width="5.7109375" style="3" customWidth="1"/>
    <col min="3" max="3" width="7.7109375" style="9" customWidth="1"/>
    <col min="4" max="4" width="4.7109375" style="5" customWidth="1"/>
    <col min="5" max="5" width="7.7109375" style="9" customWidth="1"/>
    <col min="6" max="6" width="4.7109375" style="5" customWidth="1"/>
    <col min="7" max="7" width="7.7109375" style="9" customWidth="1"/>
    <col min="8" max="8" width="4.7109375" style="5" customWidth="1"/>
    <col min="9" max="9" width="8.57421875" style="9" customWidth="1"/>
    <col min="10" max="10" width="4.7109375" style="5" customWidth="1"/>
    <col min="11" max="11" width="7.7109375" style="9" customWidth="1"/>
    <col min="12" max="12" width="4.7109375" style="5" customWidth="1"/>
    <col min="13" max="13" width="7.7109375" style="9" customWidth="1"/>
    <col min="14" max="14" width="4.7109375" style="5" customWidth="1"/>
    <col min="15" max="16" width="8.140625" style="5" customWidth="1"/>
    <col min="17" max="17" width="11.57421875" style="5" customWidth="1"/>
    <col min="18" max="18" width="8.140625" style="5" customWidth="1"/>
    <col min="19" max="19" width="6.8515625" style="5" customWidth="1"/>
    <col min="20" max="20" width="7.7109375" style="9" customWidth="1"/>
    <col min="21" max="21" width="4.7109375" style="5" customWidth="1"/>
    <col min="22" max="22" width="9.28125" style="5" customWidth="1"/>
    <col min="23" max="23" width="6.57421875" style="5" customWidth="1"/>
    <col min="24" max="24" width="10.7109375" style="9" customWidth="1"/>
    <col min="25" max="16384" width="11.421875" style="4" customWidth="1"/>
  </cols>
  <sheetData>
    <row r="1" ht="6" customHeight="1"/>
    <row r="2" spans="2:24" ht="19.5" customHeight="1">
      <c r="B2" s="85" t="s">
        <v>42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6"/>
      <c r="O2" s="86"/>
      <c r="P2" s="86"/>
      <c r="Q2" s="86"/>
      <c r="R2" s="86"/>
      <c r="S2" s="86"/>
      <c r="T2" s="87"/>
      <c r="U2" s="86"/>
      <c r="V2" s="86"/>
      <c r="W2" s="86"/>
      <c r="X2" s="87"/>
    </row>
    <row r="3" spans="2:24" s="1" customFormat="1" ht="24" customHeight="1">
      <c r="B3" s="85" t="s">
        <v>24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86"/>
      <c r="O3" s="86"/>
      <c r="P3" s="86"/>
      <c r="Q3" s="86"/>
      <c r="R3" s="86"/>
      <c r="S3" s="86"/>
      <c r="T3" s="87"/>
      <c r="U3" s="86"/>
      <c r="V3" s="86"/>
      <c r="W3" s="86"/>
      <c r="X3" s="87"/>
    </row>
    <row r="4" spans="2:24" s="2" customFormat="1" ht="24.75" customHeight="1">
      <c r="B4" s="88" t="s">
        <v>2</v>
      </c>
      <c r="C4" s="90" t="s">
        <v>0</v>
      </c>
      <c r="D4" s="91"/>
      <c r="E4" s="90" t="s">
        <v>1</v>
      </c>
      <c r="F4" s="91"/>
      <c r="G4" s="90" t="s">
        <v>12</v>
      </c>
      <c r="H4" s="91"/>
      <c r="I4" s="90" t="s">
        <v>3</v>
      </c>
      <c r="J4" s="91"/>
      <c r="K4" s="90" t="s">
        <v>8</v>
      </c>
      <c r="L4" s="91"/>
      <c r="M4" s="94" t="s">
        <v>5</v>
      </c>
      <c r="N4" s="91"/>
      <c r="O4" s="95" t="s">
        <v>15</v>
      </c>
      <c r="P4" s="96"/>
      <c r="Q4" s="96"/>
      <c r="R4" s="96"/>
      <c r="S4" s="97"/>
      <c r="T4" s="94" t="s">
        <v>4</v>
      </c>
      <c r="U4" s="91"/>
      <c r="V4" s="49"/>
      <c r="W4" s="48"/>
      <c r="X4" s="98" t="s">
        <v>21</v>
      </c>
    </row>
    <row r="5" spans="2:24" s="2" customFormat="1" ht="45" customHeight="1">
      <c r="B5" s="89"/>
      <c r="C5" s="92"/>
      <c r="D5" s="93"/>
      <c r="E5" s="92"/>
      <c r="F5" s="93"/>
      <c r="G5" s="92"/>
      <c r="H5" s="93"/>
      <c r="I5" s="92"/>
      <c r="J5" s="93"/>
      <c r="K5" s="92"/>
      <c r="L5" s="93"/>
      <c r="M5" s="92"/>
      <c r="N5" s="93"/>
      <c r="O5" s="43" t="s">
        <v>17</v>
      </c>
      <c r="P5" s="43" t="s">
        <v>16</v>
      </c>
      <c r="Q5" s="77" t="s">
        <v>19</v>
      </c>
      <c r="R5" s="100" t="s">
        <v>10</v>
      </c>
      <c r="S5" s="101"/>
      <c r="T5" s="92"/>
      <c r="U5" s="93"/>
      <c r="V5" s="53" t="s">
        <v>13</v>
      </c>
      <c r="W5" s="51"/>
      <c r="X5" s="99"/>
    </row>
    <row r="6" spans="2:24" s="2" customFormat="1" ht="18" customHeight="1">
      <c r="B6" s="12"/>
      <c r="C6" s="13" t="s">
        <v>7</v>
      </c>
      <c r="D6" s="14" t="s">
        <v>6</v>
      </c>
      <c r="E6" s="11" t="s">
        <v>7</v>
      </c>
      <c r="F6" s="14" t="s">
        <v>6</v>
      </c>
      <c r="G6" s="11" t="s">
        <v>7</v>
      </c>
      <c r="H6" s="14" t="s">
        <v>6</v>
      </c>
      <c r="I6" s="11" t="s">
        <v>7</v>
      </c>
      <c r="J6" s="14" t="s">
        <v>6</v>
      </c>
      <c r="K6" s="11" t="s">
        <v>7</v>
      </c>
      <c r="L6" s="14" t="s">
        <v>6</v>
      </c>
      <c r="M6" s="11" t="s">
        <v>7</v>
      </c>
      <c r="N6" s="14" t="s">
        <v>6</v>
      </c>
      <c r="O6" s="82" t="s">
        <v>7</v>
      </c>
      <c r="P6" s="83"/>
      <c r="Q6" s="83"/>
      <c r="R6" s="84"/>
      <c r="S6" s="41" t="s">
        <v>6</v>
      </c>
      <c r="T6" s="11" t="s">
        <v>7</v>
      </c>
      <c r="U6" s="14" t="s">
        <v>6</v>
      </c>
      <c r="V6" s="11" t="s">
        <v>18</v>
      </c>
      <c r="W6" s="52" t="s">
        <v>6</v>
      </c>
      <c r="X6" s="11" t="s">
        <v>7</v>
      </c>
    </row>
    <row r="7" spans="2:24" ht="18" customHeight="1">
      <c r="B7" s="8">
        <v>1870</v>
      </c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5"/>
      <c r="Q7" s="15">
        <v>3832</v>
      </c>
      <c r="R7" s="65">
        <f>SUM(O7:Q7)</f>
        <v>3832</v>
      </c>
      <c r="S7" s="16">
        <f>R7/X7*100</f>
        <v>3.3604012838276307</v>
      </c>
      <c r="T7" s="15"/>
      <c r="U7" s="16"/>
      <c r="V7" s="15"/>
      <c r="W7" s="16"/>
      <c r="X7" s="15">
        <v>114034</v>
      </c>
    </row>
    <row r="8" spans="2:25" ht="18" customHeight="1">
      <c r="B8" s="8">
        <v>1871</v>
      </c>
      <c r="C8" s="15">
        <v>27117</v>
      </c>
      <c r="D8" s="16">
        <f>C8/X8*100</f>
        <v>22.49981331054339</v>
      </c>
      <c r="E8" s="15">
        <v>26607</v>
      </c>
      <c r="F8" s="16">
        <f>E8/X8*100</f>
        <v>22.076650542229157</v>
      </c>
      <c r="G8" s="15">
        <v>12744</v>
      </c>
      <c r="H8" s="16">
        <f>G8/X8*100</f>
        <v>10.574090822346314</v>
      </c>
      <c r="I8" s="15">
        <v>2800</v>
      </c>
      <c r="J8" s="16">
        <f>I8/X8*100</f>
        <v>2.3232465711369805</v>
      </c>
      <c r="K8" s="15">
        <v>25015</v>
      </c>
      <c r="L8" s="16">
        <f aca="true" t="shared" si="0" ref="L8:L15">K8/X8*100</f>
        <v>20.75571892035413</v>
      </c>
      <c r="M8" s="15">
        <v>3223</v>
      </c>
      <c r="N8" s="16">
        <f>M8/X8*100</f>
        <v>2.674222749562317</v>
      </c>
      <c r="O8" s="15"/>
      <c r="P8" s="15"/>
      <c r="Q8" s="15">
        <f>2363+3144</f>
        <v>5507</v>
      </c>
      <c r="R8" s="65">
        <f>SUM(O8:Q8)</f>
        <v>5507</v>
      </c>
      <c r="S8" s="16">
        <f>R8/X8*100</f>
        <v>4.569328166875483</v>
      </c>
      <c r="T8" s="15">
        <v>3474</v>
      </c>
      <c r="U8" s="16">
        <f>T8/X8*100</f>
        <v>2.882485210046382</v>
      </c>
      <c r="V8" s="15">
        <f>X8-C8-E8-G8-I8-K8-M8-R8-T8</f>
        <v>14034</v>
      </c>
      <c r="W8" s="16">
        <f>V8/X8*100</f>
        <v>11.64444370690585</v>
      </c>
      <c r="X8" s="15">
        <v>120521</v>
      </c>
      <c r="Y8" s="9"/>
    </row>
    <row r="9" spans="2:24" ht="18" customHeight="1">
      <c r="B9" s="8">
        <v>1872</v>
      </c>
      <c r="C9" s="15">
        <v>41102</v>
      </c>
      <c r="D9" s="16">
        <f>C9/X9*100</f>
        <v>22.6598378053554</v>
      </c>
      <c r="E9" s="15">
        <v>37804</v>
      </c>
      <c r="F9" s="16">
        <f>E9/X9*100</f>
        <v>20.84162591585946</v>
      </c>
      <c r="G9" s="15">
        <v>17067</v>
      </c>
      <c r="H9" s="16">
        <f>G9/X9*100</f>
        <v>9.409163832027653</v>
      </c>
      <c r="I9" s="15">
        <v>3988</v>
      </c>
      <c r="J9" s="16">
        <f>I9/X9*100</f>
        <v>2.1986140131321426</v>
      </c>
      <c r="K9" s="15">
        <v>27555</v>
      </c>
      <c r="L9" s="16">
        <f t="shared" si="0"/>
        <v>15.191276111297944</v>
      </c>
      <c r="M9" s="15">
        <v>6218</v>
      </c>
      <c r="N9" s="16">
        <f>M9/X9*100</f>
        <v>3.4280295721303067</v>
      </c>
      <c r="O9" s="15"/>
      <c r="P9" s="15"/>
      <c r="Q9" s="15">
        <f>3733+7910+4200</f>
        <v>15843</v>
      </c>
      <c r="R9" s="65">
        <f aca="true" t="shared" si="1" ref="R9:R14">SUM(O9:Q9)</f>
        <v>15843</v>
      </c>
      <c r="S9" s="16">
        <f>R9/X9*100</f>
        <v>8.734363543142562</v>
      </c>
      <c r="T9" s="15">
        <v>6182</v>
      </c>
      <c r="U9" s="16">
        <f>T9/X9*100</f>
        <v>3.4081825048101573</v>
      </c>
      <c r="V9" s="15">
        <f>X9-C9-E9-G9-I9-K9-M9-R9-T9</f>
        <v>25628</v>
      </c>
      <c r="W9" s="16">
        <f>V9/X9*100</f>
        <v>14.128906702244374</v>
      </c>
      <c r="X9" s="15">
        <v>181387</v>
      </c>
    </row>
    <row r="10" spans="2:24" ht="18" customHeight="1">
      <c r="B10" s="20">
        <v>1873</v>
      </c>
      <c r="C10" s="42">
        <v>42088</v>
      </c>
      <c r="D10" s="16">
        <f>C10/X10*100</f>
        <v>16.28206566522111</v>
      </c>
      <c r="E10" s="42">
        <v>34100</v>
      </c>
      <c r="F10" s="16">
        <f>E10/X10*100</f>
        <v>13.191846587721912</v>
      </c>
      <c r="G10" s="42">
        <v>15599</v>
      </c>
      <c r="H10" s="16">
        <f>G10/X10*100</f>
        <v>6.034592812958184</v>
      </c>
      <c r="I10" s="42">
        <v>3572</v>
      </c>
      <c r="J10" s="16">
        <f>I10/X10*100</f>
        <v>1.38185560150565</v>
      </c>
      <c r="K10" s="42">
        <v>28243</v>
      </c>
      <c r="L10" s="16">
        <f t="shared" si="0"/>
        <v>10.926021207537536</v>
      </c>
      <c r="M10" s="42">
        <v>7771</v>
      </c>
      <c r="N10" s="16">
        <f>M10/X10*100</f>
        <v>3.0062709628500577</v>
      </c>
      <c r="O10" s="42">
        <f>61123</f>
        <v>61123</v>
      </c>
      <c r="P10" s="42"/>
      <c r="Q10" s="42">
        <f>15375+1064</f>
        <v>16439</v>
      </c>
      <c r="R10" s="65">
        <f t="shared" si="1"/>
        <v>77562</v>
      </c>
      <c r="S10" s="16">
        <f>R10/X10*100</f>
        <v>30.005454693163834</v>
      </c>
      <c r="T10" s="42">
        <v>4153</v>
      </c>
      <c r="U10" s="16">
        <f>T10/X10*100</f>
        <v>1.606619908469475</v>
      </c>
      <c r="V10" s="42">
        <f>X10-C10-E10-G10-I10-K10-M10-R10-T10</f>
        <v>45405</v>
      </c>
      <c r="W10" s="50">
        <f>V10/X10*100</f>
        <v>17.56527256057224</v>
      </c>
      <c r="X10" s="42">
        <v>258493</v>
      </c>
    </row>
    <row r="11" spans="2:24" ht="18" customHeight="1">
      <c r="B11" s="8">
        <v>1874</v>
      </c>
      <c r="C11" s="28">
        <v>38234</v>
      </c>
      <c r="D11" s="44">
        <f>C11/X11*100</f>
        <v>15.568160071012374</v>
      </c>
      <c r="E11" s="28">
        <v>37375</v>
      </c>
      <c r="F11" s="44">
        <f>E11/X11*100</f>
        <v>15.218391553436405</v>
      </c>
      <c r="G11" s="28">
        <v>17375</v>
      </c>
      <c r="H11" s="44">
        <f>G11/X11*100</f>
        <v>7.074770655276455</v>
      </c>
      <c r="I11" s="28">
        <v>2860</v>
      </c>
      <c r="J11" s="44">
        <f>I11/X11*100</f>
        <v>1.1645377884368728</v>
      </c>
      <c r="K11" s="28">
        <v>38163</v>
      </c>
      <c r="L11" s="44">
        <f t="shared" si="0"/>
        <v>15.539250216823907</v>
      </c>
      <c r="M11" s="28">
        <v>1763</v>
      </c>
      <c r="N11" s="44">
        <f>M11/X11*100</f>
        <v>0.7178601821727996</v>
      </c>
      <c r="O11" s="28">
        <v>61470</v>
      </c>
      <c r="P11" s="28"/>
      <c r="Q11" s="28">
        <f>6317+483-483</f>
        <v>6317</v>
      </c>
      <c r="R11" s="65">
        <f t="shared" si="1"/>
        <v>67787</v>
      </c>
      <c r="S11" s="44">
        <f>R11/X11*100</f>
        <v>27.601581491178422</v>
      </c>
      <c r="T11" s="28">
        <v>16522</v>
      </c>
      <c r="U11" s="16">
        <f>T11/X11*100</f>
        <v>6.7274452239699345</v>
      </c>
      <c r="V11" s="15">
        <f>X11-C11-E11-G11-I11-K11-M11-R11-T11</f>
        <v>25512</v>
      </c>
      <c r="W11" s="16">
        <f>V11/X11*100</f>
        <v>10.388002817692831</v>
      </c>
      <c r="X11" s="15">
        <v>245591</v>
      </c>
    </row>
    <row r="12" spans="2:24" ht="18" customHeight="1">
      <c r="B12" s="8">
        <v>1875</v>
      </c>
      <c r="C12" s="28"/>
      <c r="D12" s="44"/>
      <c r="E12" s="28"/>
      <c r="F12" s="44"/>
      <c r="G12" s="28"/>
      <c r="H12" s="44"/>
      <c r="I12" s="28"/>
      <c r="J12" s="44"/>
      <c r="K12" s="76">
        <v>26538</v>
      </c>
      <c r="L12" s="44">
        <f t="shared" si="0"/>
        <v>9.520017219113216</v>
      </c>
      <c r="M12" s="28"/>
      <c r="N12" s="44"/>
      <c r="O12" s="28"/>
      <c r="P12" s="28"/>
      <c r="Q12" s="28"/>
      <c r="R12" s="65"/>
      <c r="S12" s="44"/>
      <c r="T12" s="28"/>
      <c r="U12" s="16"/>
      <c r="V12" s="15"/>
      <c r="W12" s="16"/>
      <c r="X12" s="19">
        <v>278760</v>
      </c>
    </row>
    <row r="13" spans="2:24" ht="18" customHeight="1">
      <c r="B13" s="8">
        <v>1876</v>
      </c>
      <c r="C13" s="28">
        <v>2928</v>
      </c>
      <c r="D13" s="44">
        <f>C13/X13*100</f>
        <v>1.0845368309152261</v>
      </c>
      <c r="E13" s="28">
        <v>46473</v>
      </c>
      <c r="F13" s="44">
        <f>E13/X13*100</f>
        <v>17.21368857347107</v>
      </c>
      <c r="G13" s="28">
        <v>14170</v>
      </c>
      <c r="H13" s="44">
        <f>G13/X13*100</f>
        <v>5.248595250706542</v>
      </c>
      <c r="I13" s="28">
        <v>3699</v>
      </c>
      <c r="J13" s="44">
        <f>I13/X13*100</f>
        <v>1.3701167136459773</v>
      </c>
      <c r="K13" s="28">
        <v>39687</v>
      </c>
      <c r="L13" s="44">
        <f t="shared" si="0"/>
        <v>14.700141123132711</v>
      </c>
      <c r="M13" s="28">
        <v>12916</v>
      </c>
      <c r="N13" s="44">
        <f>M13/X13*100</f>
        <v>4.784111239105553</v>
      </c>
      <c r="O13" s="28">
        <v>67768</v>
      </c>
      <c r="P13" s="28"/>
      <c r="Q13" s="28">
        <v>1784</v>
      </c>
      <c r="R13" s="65">
        <f t="shared" si="1"/>
        <v>69552</v>
      </c>
      <c r="S13" s="44">
        <f>R13/X13*100</f>
        <v>25.762194557314146</v>
      </c>
      <c r="T13" s="28">
        <v>6994</v>
      </c>
      <c r="U13" s="16">
        <f>T13/X13*100</f>
        <v>2.590591050348733</v>
      </c>
      <c r="V13" s="76">
        <f>X13-C13-E13-G13-I13-K13-M13-R13-T13</f>
        <v>73558</v>
      </c>
      <c r="W13" s="16">
        <f>V13/X13*100</f>
        <v>27.246024661360043</v>
      </c>
      <c r="X13" s="15">
        <v>269977</v>
      </c>
    </row>
    <row r="14" spans="2:25" ht="18" customHeight="1">
      <c r="B14" s="8">
        <v>1877</v>
      </c>
      <c r="C14" s="28">
        <v>52282</v>
      </c>
      <c r="D14" s="44">
        <f>C14/X14*100</f>
        <v>25.555772802815525</v>
      </c>
      <c r="E14" s="28">
        <v>41874</v>
      </c>
      <c r="F14" s="44">
        <f>E14/X14*100</f>
        <v>20.468276468863035</v>
      </c>
      <c r="G14" s="28">
        <v>12752</v>
      </c>
      <c r="H14" s="44">
        <f>G14/X14*100</f>
        <v>6.233258383028644</v>
      </c>
      <c r="I14" s="28">
        <v>1914</v>
      </c>
      <c r="J14" s="44">
        <f>I14/X14*100</f>
        <v>0.9355753250562128</v>
      </c>
      <c r="K14" s="28">
        <v>28166</v>
      </c>
      <c r="L14" s="44">
        <f t="shared" si="0"/>
        <v>13.767719229641214</v>
      </c>
      <c r="M14" s="28">
        <v>5122</v>
      </c>
      <c r="N14" s="44">
        <f>M14/X14*100</f>
        <v>2.5036660475119756</v>
      </c>
      <c r="O14" s="28">
        <f>14951*1.32</f>
        <v>19735.32</v>
      </c>
      <c r="P14" s="28">
        <f>13319*1.32</f>
        <v>17581.08</v>
      </c>
      <c r="Q14" s="28">
        <v>611</v>
      </c>
      <c r="R14" s="65">
        <f t="shared" si="1"/>
        <v>37927.4</v>
      </c>
      <c r="S14" s="44">
        <f>R14/X14*100</f>
        <v>18.539153387427902</v>
      </c>
      <c r="T14" s="28">
        <v>5987</v>
      </c>
      <c r="U14" s="16">
        <f>T14/X14*100</f>
        <v>2.926483527226513</v>
      </c>
      <c r="V14" s="15">
        <f>X14-C14-E14-G14-I14-K14-M14-R14-T14</f>
        <v>18555.6</v>
      </c>
      <c r="W14" s="16">
        <f>V14/X14*100</f>
        <v>9.070094828428976</v>
      </c>
      <c r="X14" s="28">
        <v>204580</v>
      </c>
      <c r="Y14" s="29"/>
    </row>
    <row r="15" spans="2:24" ht="18" customHeight="1">
      <c r="B15" s="8">
        <v>1879</v>
      </c>
      <c r="C15" s="28">
        <v>55199</v>
      </c>
      <c r="D15" s="44">
        <f>C15/X15*100</f>
        <v>30.927274764679513</v>
      </c>
      <c r="E15" s="28">
        <v>35416</v>
      </c>
      <c r="F15" s="44">
        <f>E15/X15*100</f>
        <v>19.843119677274764</v>
      </c>
      <c r="G15" s="28">
        <v>10730</v>
      </c>
      <c r="H15" s="44">
        <f>G15/X15*100</f>
        <v>6.011878081577768</v>
      </c>
      <c r="I15" s="28">
        <v>1229</v>
      </c>
      <c r="J15" s="44">
        <f>I15/X15*100</f>
        <v>0.6885925593904079</v>
      </c>
      <c r="K15" s="28">
        <v>14743</v>
      </c>
      <c r="L15" s="44">
        <f t="shared" si="0"/>
        <v>8.260309278350515</v>
      </c>
      <c r="M15" s="28">
        <v>168</v>
      </c>
      <c r="N15" s="44">
        <f>M15/X15*100</f>
        <v>0.0941281936351412</v>
      </c>
      <c r="O15" s="28">
        <f>14188*1.32</f>
        <v>18728.16</v>
      </c>
      <c r="P15" s="28">
        <f>16333*1.32</f>
        <v>21559.56</v>
      </c>
      <c r="Q15" s="28">
        <f>733*1.32</f>
        <v>967.5600000000001</v>
      </c>
      <c r="R15" s="65">
        <f>SUM(O15:Q15)</f>
        <v>41255.28</v>
      </c>
      <c r="S15" s="44">
        <f>R15/X15*100</f>
        <v>23.11479157328552</v>
      </c>
      <c r="T15" s="28">
        <v>4314</v>
      </c>
      <c r="U15" s="16">
        <f>T15/X15*100</f>
        <v>2.4170775437023755</v>
      </c>
      <c r="V15" s="15">
        <f>X15-C15-E15-G15-I15-K15-M15-R15-T15</f>
        <v>15425.720000000001</v>
      </c>
      <c r="W15" s="16">
        <f>V15/X15*100</f>
        <v>8.64282832810399</v>
      </c>
      <c r="X15" s="15">
        <v>178480</v>
      </c>
    </row>
    <row r="16" spans="3:15" ht="18" customHeight="1">
      <c r="C16" s="9" t="s">
        <v>20</v>
      </c>
      <c r="O16" s="5" t="s">
        <v>23</v>
      </c>
    </row>
    <row r="17" ht="18" customHeight="1"/>
    <row r="18" ht="18" customHeight="1"/>
    <row r="19" spans="4:23" ht="18" customHeight="1">
      <c r="D19" s="10"/>
      <c r="F19" s="10"/>
      <c r="H19" s="10"/>
      <c r="J19" s="10"/>
      <c r="L19" s="10"/>
      <c r="N19" s="10"/>
      <c r="O19" s="10"/>
      <c r="P19" s="10"/>
      <c r="Q19" s="10"/>
      <c r="R19" s="10"/>
      <c r="S19" s="10"/>
      <c r="T19" s="17"/>
      <c r="U19" s="10"/>
      <c r="V19" s="10"/>
      <c r="W19" s="10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sheetProtection/>
  <mergeCells count="14">
    <mergeCell ref="O4:S4"/>
    <mergeCell ref="T4:U5"/>
    <mergeCell ref="X4:X5"/>
    <mergeCell ref="R5:S5"/>
    <mergeCell ref="O6:R6"/>
    <mergeCell ref="B2:X2"/>
    <mergeCell ref="B3:X3"/>
    <mergeCell ref="B4:B5"/>
    <mergeCell ref="C4:D5"/>
    <mergeCell ref="E4:F5"/>
    <mergeCell ref="G4:H5"/>
    <mergeCell ref="I4:J5"/>
    <mergeCell ref="K4:L5"/>
    <mergeCell ref="M4:N5"/>
  </mergeCells>
  <printOptions/>
  <pageMargins left="0.13" right="0.07" top="1.141732283464567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77"/>
  <sheetViews>
    <sheetView tabSelected="1" zoomScalePageLayoutView="0" workbookViewId="0" topLeftCell="A1">
      <pane ySplit="5" topLeftCell="A6" activePane="bottomLeft" state="frozen"/>
      <selection pane="topLeft" activeCell="G17" sqref="G17"/>
      <selection pane="bottomLeft" activeCell="P12" sqref="P12"/>
    </sheetView>
  </sheetViews>
  <sheetFormatPr defaultColWidth="11.421875" defaultRowHeight="15"/>
  <cols>
    <col min="1" max="1" width="0.85546875" style="4" customWidth="1"/>
    <col min="2" max="2" width="8.7109375" style="3" customWidth="1"/>
    <col min="3" max="4" width="11.8515625" style="9" customWidth="1"/>
    <col min="5" max="5" width="14.140625" style="9" customWidth="1"/>
    <col min="6" max="6" width="13.421875" style="9" customWidth="1"/>
    <col min="7" max="7" width="11.8515625" style="9" customWidth="1"/>
    <col min="8" max="8" width="13.57421875" style="9" customWidth="1"/>
    <col min="9" max="9" width="11.8515625" style="9" customWidth="1"/>
    <col min="10" max="10" width="3.7109375" style="9" customWidth="1"/>
    <col min="11" max="11" width="14.421875" style="9" customWidth="1"/>
    <col min="12" max="12" width="9.140625" style="39" customWidth="1"/>
    <col min="13" max="13" width="10.7109375" style="6" customWidth="1"/>
    <col min="14" max="14" width="11.421875" style="4" customWidth="1"/>
    <col min="15" max="15" width="11.57421875" style="4" bestFit="1" customWidth="1"/>
    <col min="16" max="16384" width="11.421875" style="4" customWidth="1"/>
  </cols>
  <sheetData>
    <row r="1" ht="6" customHeight="1"/>
    <row r="2" spans="2:12" ht="24.75" customHeight="1">
      <c r="B2" s="114" t="s">
        <v>38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3" s="1" customFormat="1" ht="24.75" customHeight="1">
      <c r="B3" s="114" t="s">
        <v>22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</row>
    <row r="4" spans="2:12" s="2" customFormat="1" ht="39" customHeight="1">
      <c r="B4" s="109" t="s">
        <v>2</v>
      </c>
      <c r="C4" s="111" t="s">
        <v>25</v>
      </c>
      <c r="D4" s="106" t="s">
        <v>27</v>
      </c>
      <c r="E4" s="111" t="s">
        <v>14</v>
      </c>
      <c r="F4" s="112" t="s">
        <v>26</v>
      </c>
      <c r="G4" s="111" t="s">
        <v>13</v>
      </c>
      <c r="H4" s="111" t="s">
        <v>9</v>
      </c>
      <c r="I4" s="102" t="s">
        <v>10</v>
      </c>
      <c r="J4" s="26"/>
      <c r="K4" s="104" t="s">
        <v>11</v>
      </c>
      <c r="L4" s="105"/>
    </row>
    <row r="5" spans="2:12" s="2" customFormat="1" ht="19.5" customHeight="1">
      <c r="B5" s="110"/>
      <c r="C5" s="107"/>
      <c r="D5" s="107"/>
      <c r="E5" s="107"/>
      <c r="F5" s="113"/>
      <c r="G5" s="107"/>
      <c r="H5" s="107"/>
      <c r="I5" s="103"/>
      <c r="J5" s="26"/>
      <c r="K5" s="34" t="s">
        <v>7</v>
      </c>
      <c r="L5" s="21" t="s">
        <v>6</v>
      </c>
    </row>
    <row r="6" spans="2:14" s="2" customFormat="1" ht="19.5" customHeight="1">
      <c r="B6" s="22">
        <v>1870</v>
      </c>
      <c r="C6" s="23">
        <v>19800</v>
      </c>
      <c r="D6" s="27"/>
      <c r="E6" s="23"/>
      <c r="F6" s="23">
        <v>9240</v>
      </c>
      <c r="G6" s="23">
        <v>665</v>
      </c>
      <c r="H6" s="23"/>
      <c r="I6" s="31">
        <f>C6+E6+F6+G6+H6</f>
        <v>29705</v>
      </c>
      <c r="J6" s="38"/>
      <c r="K6" s="35">
        <v>105235</v>
      </c>
      <c r="L6" s="25">
        <f aca="true" t="shared" si="0" ref="L6:L14">I6/K6*100</f>
        <v>28.227300802964795</v>
      </c>
      <c r="M6" s="75"/>
      <c r="N6" s="30"/>
    </row>
    <row r="7" spans="2:13" s="2" customFormat="1" ht="19.5" customHeight="1">
      <c r="B7" s="22">
        <v>1871</v>
      </c>
      <c r="C7" s="27">
        <v>18477</v>
      </c>
      <c r="D7" s="27"/>
      <c r="E7" s="27"/>
      <c r="F7" s="27">
        <v>3046</v>
      </c>
      <c r="G7" s="27">
        <v>1360</v>
      </c>
      <c r="H7" s="45"/>
      <c r="I7" s="32">
        <f aca="true" t="shared" si="1" ref="I7:I13">SUM(C7:H7)</f>
        <v>22883</v>
      </c>
      <c r="J7" s="38"/>
      <c r="K7" s="35">
        <v>121162</v>
      </c>
      <c r="L7" s="25">
        <f t="shared" si="0"/>
        <v>18.886284478631914</v>
      </c>
      <c r="M7" s="75"/>
    </row>
    <row r="8" spans="2:13" s="2" customFormat="1" ht="19.5" customHeight="1">
      <c r="B8" s="22">
        <v>1872</v>
      </c>
      <c r="C8" s="27">
        <v>23650</v>
      </c>
      <c r="D8" s="27"/>
      <c r="E8" s="27">
        <v>4649</v>
      </c>
      <c r="F8" s="27">
        <v>12341</v>
      </c>
      <c r="G8" s="27">
        <v>1432</v>
      </c>
      <c r="H8" s="46"/>
      <c r="I8" s="32">
        <f t="shared" si="1"/>
        <v>42072</v>
      </c>
      <c r="J8" s="38"/>
      <c r="K8" s="35">
        <v>184289</v>
      </c>
      <c r="L8" s="25">
        <f t="shared" si="0"/>
        <v>22.82936040675244</v>
      </c>
      <c r="M8" s="75"/>
    </row>
    <row r="9" spans="2:13" s="2" customFormat="1" ht="19.5" customHeight="1">
      <c r="B9" s="22">
        <v>1873</v>
      </c>
      <c r="C9" s="27">
        <v>3428</v>
      </c>
      <c r="D9" s="27">
        <v>19579</v>
      </c>
      <c r="E9" s="27"/>
      <c r="F9" s="27">
        <v>10742</v>
      </c>
      <c r="G9" s="27">
        <v>1362</v>
      </c>
      <c r="H9" s="27">
        <v>15060</v>
      </c>
      <c r="I9" s="32">
        <f t="shared" si="1"/>
        <v>50171</v>
      </c>
      <c r="J9" s="38"/>
      <c r="K9" s="35">
        <v>263661</v>
      </c>
      <c r="L9" s="25">
        <f t="shared" si="0"/>
        <v>19.02860112037806</v>
      </c>
      <c r="M9" s="75"/>
    </row>
    <row r="10" spans="2:16" s="2" customFormat="1" ht="19.5" customHeight="1">
      <c r="B10" s="22">
        <v>1874</v>
      </c>
      <c r="C10" s="72"/>
      <c r="D10" s="27">
        <v>19898</v>
      </c>
      <c r="E10" s="27"/>
      <c r="F10" s="27">
        <v>11661</v>
      </c>
      <c r="G10" s="27"/>
      <c r="H10" s="27"/>
      <c r="I10" s="32">
        <f>SUM(D10:H10)</f>
        <v>31559</v>
      </c>
      <c r="J10" s="38"/>
      <c r="K10" s="36">
        <v>248408</v>
      </c>
      <c r="L10" s="25">
        <f t="shared" si="0"/>
        <v>12.70450227045828</v>
      </c>
      <c r="M10" s="75"/>
      <c r="P10" s="7"/>
    </row>
    <row r="11" spans="2:16" ht="19.5" customHeight="1">
      <c r="B11" s="22">
        <v>1875</v>
      </c>
      <c r="C11" s="70" t="s">
        <v>40</v>
      </c>
      <c r="D11" s="27"/>
      <c r="E11" s="27"/>
      <c r="F11" s="27">
        <v>20064</v>
      </c>
      <c r="G11" s="27"/>
      <c r="H11" s="27"/>
      <c r="I11" s="32">
        <f t="shared" si="1"/>
        <v>20064</v>
      </c>
      <c r="J11" s="38"/>
      <c r="K11" s="35">
        <v>279036</v>
      </c>
      <c r="L11" s="25">
        <f t="shared" si="0"/>
        <v>7.190470046875672</v>
      </c>
      <c r="M11" s="74"/>
      <c r="P11" s="6"/>
    </row>
    <row r="12" spans="2:13" ht="19.5" customHeight="1">
      <c r="B12" s="22">
        <v>1876</v>
      </c>
      <c r="C12" s="70" t="s">
        <v>40</v>
      </c>
      <c r="D12" s="27"/>
      <c r="E12" s="27">
        <v>5382</v>
      </c>
      <c r="F12" s="27"/>
      <c r="G12" s="27"/>
      <c r="H12" s="27"/>
      <c r="I12" s="32">
        <f t="shared" si="1"/>
        <v>5382</v>
      </c>
      <c r="J12" s="38"/>
      <c r="K12" s="36">
        <v>271698</v>
      </c>
      <c r="L12" s="25">
        <f t="shared" si="0"/>
        <v>1.980875825364927</v>
      </c>
      <c r="M12" s="74"/>
    </row>
    <row r="13" spans="2:13" ht="19.5" customHeight="1">
      <c r="B13" s="22">
        <v>1877</v>
      </c>
      <c r="C13" s="70" t="s">
        <v>39</v>
      </c>
      <c r="D13" s="70"/>
      <c r="E13" s="27">
        <v>10261</v>
      </c>
      <c r="F13" s="27"/>
      <c r="G13" s="27"/>
      <c r="H13" s="23"/>
      <c r="I13" s="31">
        <f t="shared" si="1"/>
        <v>10261</v>
      </c>
      <c r="J13" s="38"/>
      <c r="K13" s="35">
        <v>205357</v>
      </c>
      <c r="L13" s="25">
        <f t="shared" si="0"/>
        <v>4.996664345505632</v>
      </c>
      <c r="M13" s="74"/>
    </row>
    <row r="14" spans="2:13" ht="19.5" customHeight="1">
      <c r="B14" s="22">
        <v>1879</v>
      </c>
      <c r="C14" s="71" t="s">
        <v>39</v>
      </c>
      <c r="D14" s="71"/>
      <c r="E14" s="27">
        <v>2191</v>
      </c>
      <c r="F14" s="27">
        <v>9002</v>
      </c>
      <c r="G14" s="27">
        <v>3530</v>
      </c>
      <c r="H14" s="23"/>
      <c r="I14" s="31">
        <f>SUM(C14:H14)</f>
        <v>14723</v>
      </c>
      <c r="J14" s="38"/>
      <c r="K14" s="24">
        <v>182462</v>
      </c>
      <c r="L14" s="25">
        <f t="shared" si="0"/>
        <v>8.069077396937445</v>
      </c>
      <c r="M14" s="74"/>
    </row>
    <row r="15" spans="2:15" ht="19.5" customHeight="1">
      <c r="B15" s="22" t="s">
        <v>10</v>
      </c>
      <c r="C15" s="47">
        <f>SUM(C6:C14)</f>
        <v>65355</v>
      </c>
      <c r="D15" s="47"/>
      <c r="E15" s="47">
        <f>SUM(E6:E14)</f>
        <v>22483</v>
      </c>
      <c r="F15" s="47">
        <f>SUM(F6:F14)</f>
        <v>76096</v>
      </c>
      <c r="G15" s="47">
        <f>SUM(G6:G14)</f>
        <v>8349</v>
      </c>
      <c r="H15" s="24">
        <f>SUM(H6:H14)</f>
        <v>15060</v>
      </c>
      <c r="I15" s="33">
        <f>SUM(C15:H15)</f>
        <v>187343</v>
      </c>
      <c r="J15" s="37"/>
      <c r="K15" s="24">
        <f>SUM(K6:K14)</f>
        <v>1861308</v>
      </c>
      <c r="L15" s="40">
        <f>I15/K15*100</f>
        <v>10.065126244554905</v>
      </c>
      <c r="M15" s="30"/>
      <c r="O15" s="5"/>
    </row>
    <row r="16" spans="2:16" ht="29.2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P16" s="9"/>
    </row>
    <row r="17" spans="2:13" ht="19.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9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ht="19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19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18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8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8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ht="18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ht="18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ht="18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ht="18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8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8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8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8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18" customHeight="1">
      <c r="M32" s="4"/>
    </row>
    <row r="33" spans="3:27" s="3" customFormat="1" ht="18" customHeight="1">
      <c r="C33" s="9"/>
      <c r="D33" s="9"/>
      <c r="E33" s="9"/>
      <c r="F33" s="9"/>
      <c r="G33" s="9"/>
      <c r="H33" s="9"/>
      <c r="I33" s="9"/>
      <c r="J33" s="9"/>
      <c r="K33" s="9"/>
      <c r="L33" s="39"/>
      <c r="M33" s="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3:27" s="3" customFormat="1" ht="18" customHeight="1">
      <c r="C34" s="9"/>
      <c r="D34" s="9"/>
      <c r="E34" s="9"/>
      <c r="F34" s="9"/>
      <c r="G34" s="9"/>
      <c r="H34" s="9"/>
      <c r="I34" s="9"/>
      <c r="J34" s="9"/>
      <c r="K34" s="9"/>
      <c r="L34" s="39"/>
      <c r="M34" s="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3:27" s="3" customFormat="1" ht="18" customHeight="1">
      <c r="C35" s="9"/>
      <c r="D35" s="9"/>
      <c r="E35" s="9"/>
      <c r="F35" s="9"/>
      <c r="G35" s="9"/>
      <c r="H35" s="9"/>
      <c r="I35" s="9"/>
      <c r="J35" s="9"/>
      <c r="K35" s="9"/>
      <c r="L35" s="39"/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3:27" s="3" customFormat="1" ht="18" customHeight="1">
      <c r="C36" s="9"/>
      <c r="D36" s="9"/>
      <c r="E36" s="9"/>
      <c r="F36" s="9"/>
      <c r="G36" s="9"/>
      <c r="H36" s="9"/>
      <c r="I36" s="9"/>
      <c r="J36" s="9"/>
      <c r="K36" s="9"/>
      <c r="L36" s="39"/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3:27" s="3" customFormat="1" ht="18" customHeight="1">
      <c r="C37" s="9"/>
      <c r="D37" s="9"/>
      <c r="E37" s="9"/>
      <c r="F37" s="9"/>
      <c r="G37" s="9"/>
      <c r="H37" s="9"/>
      <c r="I37" s="9"/>
      <c r="J37" s="9"/>
      <c r="K37" s="9"/>
      <c r="L37" s="39"/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3:27" s="3" customFormat="1" ht="18" customHeight="1">
      <c r="C38" s="9"/>
      <c r="D38" s="9"/>
      <c r="E38" s="9"/>
      <c r="F38" s="9"/>
      <c r="G38" s="9"/>
      <c r="H38" s="9"/>
      <c r="I38" s="9"/>
      <c r="J38" s="9"/>
      <c r="K38" s="9"/>
      <c r="L38" s="39"/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3:27" s="3" customFormat="1" ht="18" customHeight="1">
      <c r="C39" s="9"/>
      <c r="D39" s="9"/>
      <c r="E39" s="9"/>
      <c r="F39" s="9"/>
      <c r="G39" s="9"/>
      <c r="H39" s="9"/>
      <c r="I39" s="9"/>
      <c r="J39" s="9"/>
      <c r="K39" s="9"/>
      <c r="L39" s="39"/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3:27" s="3" customFormat="1" ht="18" customHeight="1">
      <c r="C40" s="9"/>
      <c r="D40" s="9"/>
      <c r="E40" s="9"/>
      <c r="F40" s="9"/>
      <c r="G40" s="9"/>
      <c r="H40" s="9"/>
      <c r="I40" s="9"/>
      <c r="J40" s="9"/>
      <c r="K40" s="9"/>
      <c r="L40" s="39"/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27" s="3" customFormat="1" ht="18" customHeight="1">
      <c r="C41" s="9"/>
      <c r="D41" s="9"/>
      <c r="E41" s="9"/>
      <c r="F41" s="9"/>
      <c r="G41" s="9"/>
      <c r="H41" s="9"/>
      <c r="I41" s="9"/>
      <c r="J41" s="9"/>
      <c r="K41" s="9"/>
      <c r="L41" s="39"/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3:27" s="3" customFormat="1" ht="18" customHeight="1">
      <c r="C42" s="9"/>
      <c r="D42" s="9"/>
      <c r="E42" s="9"/>
      <c r="F42" s="9"/>
      <c r="G42" s="9"/>
      <c r="H42" s="9"/>
      <c r="I42" s="9"/>
      <c r="J42" s="9"/>
      <c r="K42" s="9"/>
      <c r="L42" s="39"/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3:27" s="3" customFormat="1" ht="18" customHeight="1">
      <c r="C43" s="9"/>
      <c r="D43" s="9"/>
      <c r="E43" s="9"/>
      <c r="F43" s="9"/>
      <c r="G43" s="9"/>
      <c r="H43" s="9"/>
      <c r="I43" s="9"/>
      <c r="J43" s="9"/>
      <c r="K43" s="9"/>
      <c r="L43" s="39"/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3:27" s="3" customFormat="1" ht="18" customHeight="1">
      <c r="C44" s="9"/>
      <c r="D44" s="9"/>
      <c r="E44" s="9"/>
      <c r="F44" s="9"/>
      <c r="G44" s="9"/>
      <c r="H44" s="9"/>
      <c r="I44" s="9"/>
      <c r="J44" s="9"/>
      <c r="K44" s="9"/>
      <c r="L44" s="39"/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3:27" s="3" customFormat="1" ht="18" customHeight="1">
      <c r="C45" s="9"/>
      <c r="D45" s="9"/>
      <c r="E45" s="9"/>
      <c r="F45" s="9"/>
      <c r="G45" s="9"/>
      <c r="H45" s="9"/>
      <c r="I45" s="9"/>
      <c r="J45" s="9"/>
      <c r="K45" s="9"/>
      <c r="L45" s="39"/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3:27" s="3" customFormat="1" ht="18" customHeight="1">
      <c r="C46" s="9"/>
      <c r="D46" s="9"/>
      <c r="E46" s="9"/>
      <c r="F46" s="9"/>
      <c r="G46" s="9"/>
      <c r="H46" s="9"/>
      <c r="I46" s="9"/>
      <c r="J46" s="9"/>
      <c r="K46" s="9"/>
      <c r="L46" s="39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3:27" s="3" customFormat="1" ht="18" customHeight="1">
      <c r="C47" s="9"/>
      <c r="D47" s="9"/>
      <c r="E47" s="9"/>
      <c r="F47" s="9"/>
      <c r="G47" s="9"/>
      <c r="H47" s="9"/>
      <c r="I47" s="9"/>
      <c r="J47" s="9"/>
      <c r="K47" s="9"/>
      <c r="L47" s="39"/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3:27" s="3" customFormat="1" ht="18" customHeight="1">
      <c r="C48" s="9"/>
      <c r="D48" s="9"/>
      <c r="E48" s="9"/>
      <c r="F48" s="9"/>
      <c r="G48" s="9"/>
      <c r="H48" s="9"/>
      <c r="I48" s="9"/>
      <c r="J48" s="9"/>
      <c r="K48" s="9"/>
      <c r="L48" s="39"/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3:27" s="3" customFormat="1" ht="18" customHeight="1">
      <c r="C49" s="9"/>
      <c r="D49" s="9"/>
      <c r="E49" s="9"/>
      <c r="F49" s="9"/>
      <c r="G49" s="9"/>
      <c r="H49" s="9"/>
      <c r="I49" s="9"/>
      <c r="J49" s="9"/>
      <c r="K49" s="9"/>
      <c r="L49" s="39"/>
      <c r="M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3:27" s="3" customFormat="1" ht="18" customHeight="1">
      <c r="C50" s="9"/>
      <c r="D50" s="9"/>
      <c r="E50" s="9"/>
      <c r="F50" s="9"/>
      <c r="G50" s="9"/>
      <c r="H50" s="9"/>
      <c r="I50" s="9"/>
      <c r="J50" s="9"/>
      <c r="K50" s="9"/>
      <c r="L50" s="39"/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3:27" s="3" customFormat="1" ht="18" customHeight="1">
      <c r="C51" s="9"/>
      <c r="D51" s="9"/>
      <c r="E51" s="9"/>
      <c r="F51" s="9"/>
      <c r="G51" s="9"/>
      <c r="H51" s="9"/>
      <c r="I51" s="9"/>
      <c r="J51" s="9"/>
      <c r="K51" s="9"/>
      <c r="L51" s="39"/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3:27" s="3" customFormat="1" ht="18" customHeight="1">
      <c r="C52" s="9"/>
      <c r="D52" s="9"/>
      <c r="E52" s="9"/>
      <c r="F52" s="9"/>
      <c r="G52" s="9"/>
      <c r="H52" s="9"/>
      <c r="I52" s="9"/>
      <c r="J52" s="9"/>
      <c r="K52" s="9"/>
      <c r="L52" s="39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3:27" s="3" customFormat="1" ht="18" customHeight="1">
      <c r="C53" s="9"/>
      <c r="D53" s="9"/>
      <c r="E53" s="9"/>
      <c r="F53" s="9"/>
      <c r="G53" s="9"/>
      <c r="H53" s="9"/>
      <c r="I53" s="9"/>
      <c r="J53" s="9"/>
      <c r="K53" s="9"/>
      <c r="L53" s="39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3:27" s="3" customFormat="1" ht="18" customHeight="1">
      <c r="C54" s="9"/>
      <c r="D54" s="9"/>
      <c r="E54" s="9"/>
      <c r="F54" s="9"/>
      <c r="G54" s="9"/>
      <c r="H54" s="9"/>
      <c r="I54" s="9"/>
      <c r="J54" s="9"/>
      <c r="K54" s="9"/>
      <c r="L54" s="39"/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3:27" s="3" customFormat="1" ht="18" customHeight="1">
      <c r="C55" s="9"/>
      <c r="D55" s="9"/>
      <c r="E55" s="9"/>
      <c r="F55" s="9"/>
      <c r="G55" s="9"/>
      <c r="H55" s="9"/>
      <c r="I55" s="9"/>
      <c r="J55" s="9"/>
      <c r="K55" s="9"/>
      <c r="L55" s="39"/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3:27" s="3" customFormat="1" ht="18" customHeight="1">
      <c r="C56" s="9"/>
      <c r="D56" s="9"/>
      <c r="E56" s="9"/>
      <c r="F56" s="9"/>
      <c r="G56" s="9"/>
      <c r="H56" s="9"/>
      <c r="I56" s="9"/>
      <c r="J56" s="9"/>
      <c r="K56" s="9"/>
      <c r="L56" s="39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3:27" s="3" customFormat="1" ht="18" customHeight="1">
      <c r="C57" s="9"/>
      <c r="D57" s="9"/>
      <c r="E57" s="9"/>
      <c r="F57" s="9"/>
      <c r="G57" s="9"/>
      <c r="H57" s="9"/>
      <c r="I57" s="9"/>
      <c r="J57" s="9"/>
      <c r="K57" s="9"/>
      <c r="L57" s="39"/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3:27" s="3" customFormat="1" ht="18" customHeight="1">
      <c r="C58" s="9"/>
      <c r="D58" s="9"/>
      <c r="E58" s="9"/>
      <c r="F58" s="9"/>
      <c r="G58" s="9"/>
      <c r="H58" s="9"/>
      <c r="I58" s="9"/>
      <c r="J58" s="9"/>
      <c r="K58" s="9"/>
      <c r="L58" s="39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3:27" s="3" customFormat="1" ht="18" customHeight="1">
      <c r="C59" s="9"/>
      <c r="D59" s="9"/>
      <c r="E59" s="9"/>
      <c r="F59" s="9"/>
      <c r="G59" s="9"/>
      <c r="H59" s="9"/>
      <c r="I59" s="9"/>
      <c r="J59" s="9"/>
      <c r="K59" s="9"/>
      <c r="L59" s="39"/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3:27" s="3" customFormat="1" ht="18" customHeight="1">
      <c r="C60" s="9"/>
      <c r="D60" s="9"/>
      <c r="E60" s="9"/>
      <c r="F60" s="9"/>
      <c r="G60" s="9"/>
      <c r="H60" s="9"/>
      <c r="I60" s="9"/>
      <c r="J60" s="9"/>
      <c r="K60" s="9"/>
      <c r="L60" s="39"/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3:27" s="3" customFormat="1" ht="18" customHeight="1">
      <c r="C61" s="9"/>
      <c r="D61" s="9"/>
      <c r="E61" s="9"/>
      <c r="F61" s="9"/>
      <c r="G61" s="9"/>
      <c r="H61" s="9"/>
      <c r="I61" s="9"/>
      <c r="J61" s="9"/>
      <c r="K61" s="9"/>
      <c r="L61" s="39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3:27" s="3" customFormat="1" ht="18" customHeight="1">
      <c r="C62" s="9"/>
      <c r="D62" s="9"/>
      <c r="E62" s="9"/>
      <c r="F62" s="9"/>
      <c r="G62" s="9"/>
      <c r="H62" s="9"/>
      <c r="I62" s="9"/>
      <c r="J62" s="9"/>
      <c r="K62" s="9"/>
      <c r="L62" s="39"/>
      <c r="M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3:27" s="3" customFormat="1" ht="18" customHeight="1">
      <c r="C63" s="9"/>
      <c r="D63" s="9"/>
      <c r="E63" s="9"/>
      <c r="F63" s="9"/>
      <c r="G63" s="9"/>
      <c r="H63" s="9"/>
      <c r="I63" s="9"/>
      <c r="J63" s="9"/>
      <c r="K63" s="9"/>
      <c r="L63" s="39"/>
      <c r="M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3:27" s="3" customFormat="1" ht="18" customHeight="1">
      <c r="C64" s="9"/>
      <c r="D64" s="9"/>
      <c r="E64" s="9"/>
      <c r="F64" s="9"/>
      <c r="G64" s="9"/>
      <c r="H64" s="9"/>
      <c r="I64" s="9"/>
      <c r="J64" s="9"/>
      <c r="K64" s="9"/>
      <c r="L64" s="39"/>
      <c r="M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3:27" s="3" customFormat="1" ht="18" customHeight="1">
      <c r="C65" s="9"/>
      <c r="D65" s="9"/>
      <c r="E65" s="9"/>
      <c r="F65" s="9"/>
      <c r="G65" s="9"/>
      <c r="H65" s="9"/>
      <c r="I65" s="9"/>
      <c r="J65" s="9"/>
      <c r="K65" s="9"/>
      <c r="L65" s="39"/>
      <c r="M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3:27" s="3" customFormat="1" ht="18" customHeight="1">
      <c r="C66" s="9"/>
      <c r="D66" s="9"/>
      <c r="E66" s="9"/>
      <c r="F66" s="9"/>
      <c r="G66" s="9"/>
      <c r="H66" s="9"/>
      <c r="I66" s="9"/>
      <c r="J66" s="9"/>
      <c r="K66" s="9"/>
      <c r="L66" s="39"/>
      <c r="M66" s="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3:27" s="3" customFormat="1" ht="18" customHeight="1">
      <c r="C67" s="9"/>
      <c r="D67" s="9"/>
      <c r="E67" s="9"/>
      <c r="F67" s="9"/>
      <c r="G67" s="9"/>
      <c r="H67" s="9"/>
      <c r="I67" s="9"/>
      <c r="J67" s="9"/>
      <c r="K67" s="9"/>
      <c r="L67" s="39"/>
      <c r="M67" s="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3:27" s="3" customFormat="1" ht="18" customHeight="1">
      <c r="C68" s="9"/>
      <c r="D68" s="9"/>
      <c r="E68" s="9"/>
      <c r="F68" s="9"/>
      <c r="G68" s="9"/>
      <c r="H68" s="9"/>
      <c r="I68" s="9"/>
      <c r="J68" s="9"/>
      <c r="K68" s="9"/>
      <c r="L68" s="39"/>
      <c r="M68" s="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3:27" s="3" customFormat="1" ht="18" customHeight="1">
      <c r="C69" s="9"/>
      <c r="D69" s="9"/>
      <c r="E69" s="9"/>
      <c r="F69" s="9"/>
      <c r="G69" s="9"/>
      <c r="H69" s="9"/>
      <c r="I69" s="9"/>
      <c r="J69" s="9"/>
      <c r="K69" s="9"/>
      <c r="L69" s="39"/>
      <c r="M69" s="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3:27" s="3" customFormat="1" ht="18" customHeight="1">
      <c r="C70" s="9"/>
      <c r="D70" s="9"/>
      <c r="E70" s="9"/>
      <c r="F70" s="9"/>
      <c r="G70" s="9"/>
      <c r="H70" s="9"/>
      <c r="I70" s="9"/>
      <c r="J70" s="9"/>
      <c r="K70" s="9"/>
      <c r="L70" s="39"/>
      <c r="M70" s="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3:27" s="3" customFormat="1" ht="18" customHeight="1">
      <c r="C71" s="9"/>
      <c r="D71" s="9"/>
      <c r="E71" s="9"/>
      <c r="F71" s="9"/>
      <c r="G71" s="9"/>
      <c r="H71" s="9"/>
      <c r="I71" s="9"/>
      <c r="J71" s="9"/>
      <c r="K71" s="9"/>
      <c r="L71" s="39"/>
      <c r="M71" s="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3:27" s="3" customFormat="1" ht="18" customHeight="1">
      <c r="C72" s="9"/>
      <c r="D72" s="9"/>
      <c r="E72" s="9"/>
      <c r="F72" s="9"/>
      <c r="G72" s="9"/>
      <c r="H72" s="9"/>
      <c r="I72" s="9"/>
      <c r="J72" s="9"/>
      <c r="K72" s="9"/>
      <c r="L72" s="39"/>
      <c r="M72" s="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3:27" s="3" customFormat="1" ht="18" customHeight="1">
      <c r="C73" s="9"/>
      <c r="D73" s="9"/>
      <c r="E73" s="9"/>
      <c r="F73" s="9"/>
      <c r="G73" s="9"/>
      <c r="H73" s="9"/>
      <c r="I73" s="9"/>
      <c r="J73" s="9"/>
      <c r="K73" s="9"/>
      <c r="L73" s="39"/>
      <c r="M73" s="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3:27" s="3" customFormat="1" ht="18" customHeight="1">
      <c r="C74" s="9"/>
      <c r="D74" s="9"/>
      <c r="E74" s="9"/>
      <c r="F74" s="9"/>
      <c r="G74" s="9"/>
      <c r="H74" s="9"/>
      <c r="I74" s="9"/>
      <c r="J74" s="9"/>
      <c r="K74" s="9"/>
      <c r="L74" s="39"/>
      <c r="M74" s="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3:27" s="3" customFormat="1" ht="18" customHeight="1">
      <c r="C75" s="9"/>
      <c r="D75" s="9"/>
      <c r="E75" s="9"/>
      <c r="F75" s="9"/>
      <c r="G75" s="9"/>
      <c r="H75" s="9"/>
      <c r="I75" s="9"/>
      <c r="J75" s="9"/>
      <c r="K75" s="9"/>
      <c r="L75" s="39"/>
      <c r="M75" s="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3:27" s="3" customFormat="1" ht="18" customHeight="1">
      <c r="C76" s="9"/>
      <c r="D76" s="9"/>
      <c r="E76" s="9"/>
      <c r="F76" s="9"/>
      <c r="G76" s="9"/>
      <c r="H76" s="9"/>
      <c r="I76" s="9"/>
      <c r="J76" s="9"/>
      <c r="K76" s="9"/>
      <c r="L76" s="39"/>
      <c r="M76" s="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3:27" s="3" customFormat="1" ht="18" customHeight="1">
      <c r="C77" s="9"/>
      <c r="D77" s="9"/>
      <c r="E77" s="9"/>
      <c r="F77" s="9"/>
      <c r="G77" s="9"/>
      <c r="H77" s="9"/>
      <c r="I77" s="9"/>
      <c r="J77" s="9"/>
      <c r="K77" s="9"/>
      <c r="L77" s="39"/>
      <c r="M77" s="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</sheetData>
  <sheetProtection/>
  <mergeCells count="11">
    <mergeCell ref="H4:H5"/>
    <mergeCell ref="I4:I5"/>
    <mergeCell ref="K4:L4"/>
    <mergeCell ref="D4:D5"/>
    <mergeCell ref="B2:L2"/>
    <mergeCell ref="B3:L3"/>
    <mergeCell ref="B4:B5"/>
    <mergeCell ref="C4:C5"/>
    <mergeCell ref="E4:E5"/>
    <mergeCell ref="F4:F5"/>
    <mergeCell ref="G4:G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Carlos</cp:lastModifiedBy>
  <cp:lastPrinted>2010-07-30T09:59:03Z</cp:lastPrinted>
  <dcterms:created xsi:type="dcterms:W3CDTF">2008-06-08T20:04:10Z</dcterms:created>
  <dcterms:modified xsi:type="dcterms:W3CDTF">2015-05-21T18:29:04Z</dcterms:modified>
  <cp:category/>
  <cp:version/>
  <cp:contentType/>
  <cp:contentStatus/>
</cp:coreProperties>
</file>